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65506" windowWidth="10575" windowHeight="12915" activeTab="1"/>
  </bookViews>
  <sheets>
    <sheet name="Kalk.Zn.voda ROK" sheetId="1" r:id="rId1"/>
    <sheet name="Kalk.Zn.kanál ROK" sheetId="2" r:id="rId2"/>
  </sheets>
  <definedNames>
    <definedName name="_xlnm.Print_Area" localSheetId="1">'Kalk.Zn.kanál ROK'!$A$1:$F$44</definedName>
  </definedNames>
  <calcPr fullCalcOnLoad="1"/>
</workbook>
</file>

<file path=xl/sharedStrings.xml><?xml version="1.0" encoding="utf-8"?>
<sst xmlns="http://schemas.openxmlformats.org/spreadsheetml/2006/main" count="103" uniqueCount="61">
  <si>
    <t>VODÁRENSKÁ AKCIOVÁ SPOLEČNOST, a.s.</t>
  </si>
  <si>
    <t>divize Znojmo</t>
  </si>
  <si>
    <t>VYHODNOCENÍ KALKULACE VODNÉHO (tis.Kč) ZNOJEMSKO</t>
  </si>
  <si>
    <t>OBDOBÍ:</t>
  </si>
  <si>
    <t>roční</t>
  </si>
  <si>
    <t>skutečnost</t>
  </si>
  <si>
    <t>%</t>
  </si>
  <si>
    <t>roční náklad</t>
  </si>
  <si>
    <t>plán.kalk.</t>
  </si>
  <si>
    <t>1. Přímý materiál celkem</t>
  </si>
  <si>
    <t xml:space="preserve">  - chemikálie</t>
  </si>
  <si>
    <t xml:space="preserve">  - surová voda</t>
  </si>
  <si>
    <t xml:space="preserve">  - převzatá voda</t>
  </si>
  <si>
    <t>2. Přímé mzdy celkem</t>
  </si>
  <si>
    <t>3. Nájem infrastruktury</t>
  </si>
  <si>
    <t>4. Opravy a udržování infrastruktury</t>
  </si>
  <si>
    <t xml:space="preserve">  - dodavatelské</t>
  </si>
  <si>
    <t xml:space="preserve">  - vnitropodnikové</t>
  </si>
  <si>
    <t xml:space="preserve">  - materiál na opravy a udržování</t>
  </si>
  <si>
    <t>5. Jiné přímé náklady celkem</t>
  </si>
  <si>
    <t xml:space="preserve">  - materiál na opravy a udržování provozu</t>
  </si>
  <si>
    <t xml:space="preserve">  - pomocný materiál, PPS</t>
  </si>
  <si>
    <t xml:space="preserve">  - elektrická energie</t>
  </si>
  <si>
    <t xml:space="preserve">  - plyn, teplo, jiné</t>
  </si>
  <si>
    <t xml:space="preserve">  - opravy a udržování provozu dodavatelské</t>
  </si>
  <si>
    <t xml:space="preserve">  - služby externí</t>
  </si>
  <si>
    <t xml:space="preserve">  - pojištění z mezd</t>
  </si>
  <si>
    <t xml:space="preserve">  - daň, poplatky, pojištění</t>
  </si>
  <si>
    <t xml:space="preserve">  - laboratoře</t>
  </si>
  <si>
    <t xml:space="preserve">  - služby interní</t>
  </si>
  <si>
    <t xml:space="preserve">  Přímé náklady celkem</t>
  </si>
  <si>
    <t>6. Výrobní režie</t>
  </si>
  <si>
    <t>7. Správní režie</t>
  </si>
  <si>
    <t xml:space="preserve">  Úplné vlastní náklady</t>
  </si>
  <si>
    <t xml:space="preserve">  Náklady celkem</t>
  </si>
  <si>
    <t xml:space="preserve">  Výnosy</t>
  </si>
  <si>
    <t xml:space="preserve">  Hospodářský výsledek</t>
  </si>
  <si>
    <t xml:space="preserve">  Voda vyrobená [m3]</t>
  </si>
  <si>
    <t xml:space="preserve">        - obyvatelstvo</t>
  </si>
  <si>
    <t xml:space="preserve">        - ostatní</t>
  </si>
  <si>
    <t>VYHODNOCENÍ KALKULACE STOČNÉHO (tis.Kč) Z N O J E M S K O</t>
  </si>
  <si>
    <t>roční  plán.</t>
  </si>
  <si>
    <t>kalkulace</t>
  </si>
  <si>
    <t>1, Přímý materiál celkem</t>
  </si>
  <si>
    <t xml:space="preserve"> HV/m3</t>
  </si>
  <si>
    <t>9. Mimořádné náklady (pouze skutečnost)</t>
  </si>
  <si>
    <t xml:space="preserve">  Cena </t>
  </si>
  <si>
    <t xml:space="preserve">  - kódy sazeb mimo opravy a udržování</t>
  </si>
  <si>
    <t xml:space="preserve">  - poplatek za vypouštění OV</t>
  </si>
  <si>
    <t xml:space="preserve">  - doprava</t>
  </si>
  <si>
    <t xml:space="preserve">  - voda Hodonice</t>
  </si>
  <si>
    <t xml:space="preserve">  - PHM</t>
  </si>
  <si>
    <t xml:space="preserve">  - odpisy</t>
  </si>
  <si>
    <t xml:space="preserve">  - materiál na provozní opravy</t>
  </si>
  <si>
    <t>Voda dodaná (m3)</t>
  </si>
  <si>
    <t xml:space="preserve">  Stočné  ( m3)</t>
  </si>
  <si>
    <r>
      <t>na 1 m</t>
    </r>
    <r>
      <rPr>
        <vertAlign val="superscript"/>
        <sz val="10"/>
        <rFont val="Arial CE"/>
        <family val="0"/>
      </rPr>
      <t>3</t>
    </r>
  </si>
  <si>
    <r>
      <t>Voda předaná do Svazku Hodonicko (tis.m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)</t>
    </r>
  </si>
  <si>
    <t>ROK 2010</t>
  </si>
  <si>
    <t xml:space="preserve">  Náklad na 1 m3 vody dodané</t>
  </si>
  <si>
    <r>
      <t xml:space="preserve">  Náklad na 1 m</t>
    </r>
    <r>
      <rPr>
        <vertAlign val="superscript"/>
        <sz val="8"/>
        <rFont val="Arial CE"/>
        <family val="2"/>
      </rPr>
      <t>3</t>
    </r>
    <r>
      <rPr>
        <sz val="10"/>
        <rFont val="Arial CE"/>
        <family val="0"/>
      </rPr>
      <t xml:space="preserve"> stočného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</si>
</sst>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u val="single"/>
      <sz val="10"/>
      <name val="Arial CE"/>
      <family val="0"/>
    </font>
    <font>
      <vertAlign val="superscript"/>
      <sz val="8"/>
      <name val="Arial CE"/>
      <family val="2"/>
    </font>
    <font>
      <vertAlign val="superscript"/>
      <sz val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double"/>
    </border>
    <border>
      <left style="thick"/>
      <right style="thick"/>
      <top style="thin"/>
      <bottom style="double"/>
    </border>
    <border>
      <left style="thick"/>
      <right style="thick"/>
      <top style="double"/>
      <bottom style="double"/>
    </border>
    <border>
      <left/>
      <right style="thin"/>
      <top style="thin"/>
      <bottom style="thick"/>
    </border>
    <border>
      <left style="thick"/>
      <right style="thick"/>
      <top style="double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 style="double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ck"/>
      <right style="thin"/>
      <top style="thin"/>
      <bottom style="medium"/>
    </border>
    <border>
      <left style="thick"/>
      <right style="thick"/>
      <top style="thin"/>
      <bottom style="medium"/>
    </border>
    <border>
      <left style="thick"/>
      <right style="thick"/>
      <top/>
      <bottom style="medium"/>
    </border>
    <border>
      <left/>
      <right/>
      <top style="thick"/>
      <bottom style="thin"/>
    </border>
    <border>
      <left style="medium"/>
      <right style="medium"/>
      <top style="thin"/>
      <bottom style="medium"/>
    </border>
    <border>
      <left style="thick"/>
      <right/>
      <top/>
      <bottom style="thin"/>
    </border>
    <border>
      <left style="thick"/>
      <right style="thick"/>
      <top/>
      <bottom style="thick"/>
    </border>
    <border>
      <left style="medium"/>
      <right style="medium"/>
      <top/>
      <bottom style="double"/>
    </border>
    <border>
      <left style="thick"/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thick"/>
      <right/>
      <top/>
      <bottom style="double"/>
    </border>
    <border>
      <left style="thick"/>
      <right style="thick"/>
      <top/>
      <bottom style="double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double"/>
    </border>
    <border>
      <left/>
      <right/>
      <top/>
      <bottom style="thin"/>
    </border>
    <border>
      <left/>
      <right style="thin"/>
      <top style="thick"/>
      <bottom style="thin"/>
    </border>
    <border>
      <left/>
      <right style="thin"/>
      <top style="thin"/>
      <bottom style="double"/>
    </border>
    <border>
      <left/>
      <right style="thin"/>
      <top style="thin"/>
      <bottom style="medium"/>
    </border>
    <border>
      <left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n"/>
      <top/>
      <bottom style="double"/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 style="thick"/>
      <right/>
      <top style="thick"/>
      <bottom style="thin"/>
    </border>
    <border>
      <left style="thick"/>
      <right/>
      <top style="thin"/>
      <bottom style="double"/>
    </border>
    <border>
      <left style="thick"/>
      <right/>
      <top style="thin"/>
      <bottom style="medium"/>
    </border>
    <border>
      <left/>
      <right style="thin"/>
      <top/>
      <bottom style="thin"/>
    </border>
    <border>
      <left style="thin"/>
      <right style="thin"/>
      <top style="thick"/>
      <bottom style="thin"/>
    </border>
    <border>
      <left style="thick"/>
      <right style="medium"/>
      <top style="thick"/>
      <bottom/>
    </border>
    <border>
      <left style="medium"/>
      <right style="thick"/>
      <top style="thick"/>
      <bottom style="thin"/>
    </border>
    <border>
      <left style="thick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 style="thick"/>
      <top/>
      <bottom/>
    </border>
    <border>
      <left/>
      <right style="thick"/>
      <top/>
      <bottom/>
    </border>
    <border>
      <left/>
      <right style="thick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hidden="1"/>
    </xf>
    <xf numFmtId="2" fontId="0" fillId="0" borderId="18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 hidden="1"/>
    </xf>
    <xf numFmtId="2" fontId="0" fillId="0" borderId="20" xfId="0" applyNumberForma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 hidden="1"/>
    </xf>
    <xf numFmtId="2" fontId="0" fillId="0" borderId="23" xfId="0" applyNumberFormat="1" applyBorder="1" applyAlignment="1" applyProtection="1">
      <alignment/>
      <protection hidden="1"/>
    </xf>
    <xf numFmtId="0" fontId="2" fillId="0" borderId="0" xfId="0" applyFont="1" applyAlignment="1">
      <alignment horizontal="left"/>
    </xf>
    <xf numFmtId="3" fontId="0" fillId="0" borderId="24" xfId="0" applyNumberFormat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hidden="1"/>
    </xf>
    <xf numFmtId="3" fontId="0" fillId="0" borderId="26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3" fontId="0" fillId="0" borderId="3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3" fontId="0" fillId="0" borderId="33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/>
    </xf>
    <xf numFmtId="2" fontId="0" fillId="0" borderId="36" xfId="0" applyNumberFormat="1" applyBorder="1" applyAlignment="1" applyProtection="1">
      <alignment/>
      <protection hidden="1"/>
    </xf>
    <xf numFmtId="1" fontId="0" fillId="0" borderId="32" xfId="0" applyNumberFormat="1" applyBorder="1" applyAlignment="1" applyProtection="1">
      <alignment/>
      <protection locked="0"/>
    </xf>
    <xf numFmtId="2" fontId="0" fillId="0" borderId="37" xfId="0" applyNumberFormat="1" applyBorder="1" applyAlignment="1" applyProtection="1">
      <alignment/>
      <protection hidden="1"/>
    </xf>
    <xf numFmtId="3" fontId="0" fillId="0" borderId="38" xfId="0" applyNumberFormat="1" applyBorder="1" applyAlignment="1" applyProtection="1">
      <alignment/>
      <protection locked="0"/>
    </xf>
    <xf numFmtId="3" fontId="0" fillId="0" borderId="39" xfId="0" applyNumberForma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/>
    </xf>
    <xf numFmtId="2" fontId="0" fillId="0" borderId="41" xfId="0" applyNumberFormat="1" applyBorder="1" applyAlignment="1" applyProtection="1">
      <alignment/>
      <protection hidden="1"/>
    </xf>
    <xf numFmtId="3" fontId="0" fillId="0" borderId="42" xfId="0" applyNumberForma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/>
    </xf>
    <xf numFmtId="3" fontId="0" fillId="0" borderId="44" xfId="0" applyNumberForma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/>
    </xf>
    <xf numFmtId="2" fontId="0" fillId="0" borderId="47" xfId="0" applyNumberFormat="1" applyBorder="1" applyAlignment="1" applyProtection="1">
      <alignment/>
      <protection hidden="1"/>
    </xf>
    <xf numFmtId="2" fontId="0" fillId="0" borderId="48" xfId="0" applyNumberFormat="1" applyBorder="1" applyAlignment="1" applyProtection="1">
      <alignment/>
      <protection hidden="1"/>
    </xf>
    <xf numFmtId="2" fontId="0" fillId="0" borderId="49" xfId="0" applyNumberFormat="1" applyBorder="1" applyAlignment="1" applyProtection="1">
      <alignment/>
      <protection hidden="1"/>
    </xf>
    <xf numFmtId="3" fontId="0" fillId="0" borderId="5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0" borderId="51" xfId="0" applyNumberFormat="1" applyBorder="1" applyAlignment="1" applyProtection="1">
      <alignment/>
      <protection locked="0"/>
    </xf>
    <xf numFmtId="3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3" fontId="0" fillId="0" borderId="54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56" xfId="0" applyBorder="1" applyAlignment="1" applyProtection="1">
      <alignment/>
      <protection/>
    </xf>
    <xf numFmtId="3" fontId="0" fillId="0" borderId="57" xfId="0" applyNumberFormat="1" applyBorder="1" applyAlignment="1" applyProtection="1">
      <alignment/>
      <protection locked="0"/>
    </xf>
    <xf numFmtId="3" fontId="0" fillId="0" borderId="58" xfId="0" applyNumberFormat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0" fontId="0" fillId="0" borderId="5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30" xfId="0" applyBorder="1" applyAlignment="1" applyProtection="1" quotePrefix="1">
      <alignment horizontal="left"/>
      <protection/>
    </xf>
    <xf numFmtId="0" fontId="0" fillId="0" borderId="61" xfId="0" applyBorder="1" applyAlignment="1" applyProtection="1">
      <alignment/>
      <protection/>
    </xf>
    <xf numFmtId="0" fontId="0" fillId="0" borderId="30" xfId="0" applyBorder="1" applyAlignment="1" applyProtection="1">
      <alignment horizontal="left"/>
      <protection/>
    </xf>
    <xf numFmtId="2" fontId="0" fillId="0" borderId="62" xfId="0" applyNumberFormat="1" applyBorder="1" applyAlignment="1" applyProtection="1">
      <alignment/>
      <protection locked="0"/>
    </xf>
    <xf numFmtId="3" fontId="0" fillId="0" borderId="63" xfId="0" applyNumberFormat="1" applyBorder="1" applyAlignment="1" applyProtection="1">
      <alignment/>
      <protection locked="0"/>
    </xf>
    <xf numFmtId="0" fontId="0" fillId="33" borderId="64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65" xfId="0" applyFill="1" applyBorder="1" applyAlignment="1" applyProtection="1">
      <alignment horizontal="center"/>
      <protection/>
    </xf>
    <xf numFmtId="0" fontId="0" fillId="33" borderId="66" xfId="0" applyFill="1" applyBorder="1" applyAlignment="1" applyProtection="1">
      <alignment horizontal="center"/>
      <protection/>
    </xf>
    <xf numFmtId="0" fontId="0" fillId="33" borderId="67" xfId="0" applyFill="1" applyBorder="1" applyAlignment="1" applyProtection="1">
      <alignment horizontal="center"/>
      <protection/>
    </xf>
    <xf numFmtId="0" fontId="0" fillId="33" borderId="68" xfId="0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33" borderId="69" xfId="0" applyFill="1" applyBorder="1" applyAlignment="1" applyProtection="1">
      <alignment/>
      <protection/>
    </xf>
    <xf numFmtId="0" fontId="0" fillId="33" borderId="18" xfId="0" applyFill="1" applyBorder="1" applyAlignment="1">
      <alignment/>
    </xf>
    <xf numFmtId="0" fontId="0" fillId="33" borderId="70" xfId="0" applyFill="1" applyBorder="1" applyAlignment="1">
      <alignment horizontal="center"/>
    </xf>
    <xf numFmtId="0" fontId="0" fillId="33" borderId="70" xfId="0" applyFill="1" applyBorder="1" applyAlignment="1">
      <alignment/>
    </xf>
    <xf numFmtId="0" fontId="0" fillId="33" borderId="71" xfId="0" applyFill="1" applyBorder="1" applyAlignment="1" applyProtection="1">
      <alignment/>
      <protection/>
    </xf>
    <xf numFmtId="0" fontId="0" fillId="33" borderId="7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74" xfId="0" applyFill="1" applyBorder="1" applyAlignment="1">
      <alignment/>
    </xf>
    <xf numFmtId="3" fontId="0" fillId="0" borderId="75" xfId="0" applyNumberFormat="1" applyBorder="1" applyAlignment="1" applyProtection="1">
      <alignment/>
      <protection locked="0"/>
    </xf>
    <xf numFmtId="3" fontId="0" fillId="34" borderId="14" xfId="0" applyNumberFormat="1" applyFill="1" applyBorder="1" applyAlignment="1" applyProtection="1">
      <alignment/>
      <protection locked="0"/>
    </xf>
    <xf numFmtId="3" fontId="0" fillId="35" borderId="32" xfId="0" applyNumberFormat="1" applyFill="1" applyBorder="1" applyAlignment="1" applyProtection="1">
      <alignment/>
      <protection locked="0"/>
    </xf>
    <xf numFmtId="3" fontId="0" fillId="35" borderId="27" xfId="0" applyNumberForma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53"/>
  <sheetViews>
    <sheetView zoomScalePageLayoutView="0" workbookViewId="0" topLeftCell="A1">
      <pane xSplit="2" topLeftCell="C1" activePane="topRight" state="frozen"/>
      <selection pane="topLeft" activeCell="A45" sqref="A45"/>
      <selection pane="topRight" activeCell="A7" sqref="A7"/>
    </sheetView>
  </sheetViews>
  <sheetFormatPr defaultColWidth="9.00390625" defaultRowHeight="12.75"/>
  <cols>
    <col min="1" max="1" width="38.875" style="0" customWidth="1"/>
    <col min="2" max="3" width="10.375" style="0" customWidth="1"/>
    <col min="5" max="5" width="11.375" style="0" customWidth="1"/>
    <col min="6" max="6" width="10.375" style="0" customWidth="1"/>
  </cols>
  <sheetData>
    <row r="6" spans="1:6" ht="20.25">
      <c r="A6" s="1" t="s">
        <v>0</v>
      </c>
      <c r="B6" s="1"/>
      <c r="C6" s="1"/>
      <c r="D6" s="1"/>
      <c r="E6" s="1"/>
      <c r="F6" s="1"/>
    </row>
    <row r="7" ht="20.25">
      <c r="A7" s="2" t="s">
        <v>1</v>
      </c>
    </row>
    <row r="8" spans="1:5" ht="12.75">
      <c r="A8" s="3" t="s">
        <v>2</v>
      </c>
      <c r="B8" s="3"/>
      <c r="C8" s="3"/>
      <c r="D8" s="4" t="s">
        <v>3</v>
      </c>
      <c r="E8" s="4" t="s">
        <v>58</v>
      </c>
    </row>
    <row r="9" ht="13.5" thickBot="1"/>
    <row r="10" spans="1:7" ht="14.25" thickBot="1" thickTop="1">
      <c r="A10" s="75"/>
      <c r="B10" s="76" t="s">
        <v>4</v>
      </c>
      <c r="C10" s="76" t="s">
        <v>5</v>
      </c>
      <c r="D10" s="76" t="s">
        <v>6</v>
      </c>
      <c r="E10" s="76" t="s">
        <v>7</v>
      </c>
      <c r="F10" s="77" t="s">
        <v>5</v>
      </c>
      <c r="G10" s="81"/>
    </row>
    <row r="11" spans="1:6" ht="15" thickBot="1">
      <c r="A11" s="78"/>
      <c r="B11" s="79" t="s">
        <v>8</v>
      </c>
      <c r="C11" s="79"/>
      <c r="D11" s="79"/>
      <c r="E11" s="79" t="s">
        <v>56</v>
      </c>
      <c r="F11" s="80" t="s">
        <v>56</v>
      </c>
    </row>
    <row r="12" spans="1:6" ht="14.25" thickBot="1" thickTop="1">
      <c r="A12" s="5" t="s">
        <v>9</v>
      </c>
      <c r="B12" s="6">
        <f>B13+B14+B15</f>
        <v>20520</v>
      </c>
      <c r="C12" s="6">
        <f>C13+C14+C15</f>
        <v>20022</v>
      </c>
      <c r="D12" s="7">
        <f aca="true" t="shared" si="0" ref="D12:D17">C12/B12*100</f>
        <v>97.57309941520468</v>
      </c>
      <c r="E12" s="7">
        <f>IF(B12&gt;0,B12/B49,0)</f>
        <v>6.694942903752039</v>
      </c>
      <c r="F12" s="7">
        <f>C12/C49</f>
        <v>6.880412371134021</v>
      </c>
    </row>
    <row r="13" spans="1:6" ht="13.5" thickTop="1">
      <c r="A13" s="8" t="s">
        <v>10</v>
      </c>
      <c r="B13" s="25">
        <v>1911</v>
      </c>
      <c r="C13" s="74">
        <v>1636</v>
      </c>
      <c r="D13" s="18">
        <f t="shared" si="0"/>
        <v>85.60962846677133</v>
      </c>
      <c r="E13" s="9">
        <f>B13/B49</f>
        <v>0.6234910277324633</v>
      </c>
      <c r="F13" s="18">
        <f>C13/C49</f>
        <v>0.5621993127147766</v>
      </c>
    </row>
    <row r="14" spans="1:6" ht="12.75">
      <c r="A14" s="10" t="s">
        <v>11</v>
      </c>
      <c r="B14" s="26">
        <v>14045</v>
      </c>
      <c r="C14" s="11">
        <v>14001</v>
      </c>
      <c r="D14" s="9">
        <f t="shared" si="0"/>
        <v>99.68672125311498</v>
      </c>
      <c r="E14" s="9">
        <f>B14/B49</f>
        <v>4.582381729200653</v>
      </c>
      <c r="F14" s="9">
        <f>C14/C49</f>
        <v>4.811340206185567</v>
      </c>
    </row>
    <row r="15" spans="1:6" ht="12.75">
      <c r="A15" s="10" t="s">
        <v>12</v>
      </c>
      <c r="B15" s="26">
        <v>4564</v>
      </c>
      <c r="C15" s="11">
        <v>4385</v>
      </c>
      <c r="D15" s="9">
        <f t="shared" si="0"/>
        <v>96.07800175284838</v>
      </c>
      <c r="E15" s="9">
        <f>B15/B49</f>
        <v>1.4890701468189234</v>
      </c>
      <c r="F15" s="9">
        <f>C15/C49</f>
        <v>1.506872852233677</v>
      </c>
    </row>
    <row r="16" spans="1:6" ht="13.5" thickBot="1">
      <c r="A16" s="12" t="s">
        <v>13</v>
      </c>
      <c r="B16" s="27">
        <v>2966</v>
      </c>
      <c r="C16" s="13">
        <v>3025</v>
      </c>
      <c r="D16" s="44">
        <f t="shared" si="0"/>
        <v>101.98921105866488</v>
      </c>
      <c r="E16" s="38">
        <f>B16/B49</f>
        <v>0.967699836867863</v>
      </c>
      <c r="F16" s="38">
        <f>C16/C49</f>
        <v>1.0395189003436427</v>
      </c>
    </row>
    <row r="17" spans="1:6" ht="14.25" thickBot="1" thickTop="1">
      <c r="A17" s="12" t="s">
        <v>14</v>
      </c>
      <c r="B17" s="34">
        <v>27500</v>
      </c>
      <c r="C17" s="13">
        <v>27500</v>
      </c>
      <c r="D17" s="7">
        <f t="shared" si="0"/>
        <v>100</v>
      </c>
      <c r="E17" s="17">
        <f>B17/B49</f>
        <v>8.97226753670473</v>
      </c>
      <c r="F17" s="51">
        <f>C17/C49</f>
        <v>9.450171821305842</v>
      </c>
    </row>
    <row r="18" spans="1:6" ht="14.25" thickBot="1" thickTop="1">
      <c r="A18" s="31" t="s">
        <v>15</v>
      </c>
      <c r="B18" s="59">
        <f>B19+B20+B21</f>
        <v>10851</v>
      </c>
      <c r="C18" s="23">
        <f>C19+C20+C21</f>
        <v>15617</v>
      </c>
      <c r="D18" s="7">
        <f aca="true" t="shared" si="1" ref="D18:D41">IF(B18&gt;0,C18/B18*100,0)</f>
        <v>143.9222191503087</v>
      </c>
      <c r="E18" s="7">
        <f>IF(B18&gt;0,B18/B49,0)</f>
        <v>3.5402936378466556</v>
      </c>
      <c r="F18" s="51">
        <f>C18/C49</f>
        <v>5.366666666666666</v>
      </c>
    </row>
    <row r="19" spans="1:6" ht="13.5" thickTop="1">
      <c r="A19" s="10" t="s">
        <v>16</v>
      </c>
      <c r="B19" s="36">
        <v>2600</v>
      </c>
      <c r="C19" s="11">
        <v>6414</v>
      </c>
      <c r="D19" s="9">
        <f t="shared" si="1"/>
        <v>246.69230769230768</v>
      </c>
      <c r="E19" s="9">
        <f>B19/B49</f>
        <v>0.8482871125611745</v>
      </c>
      <c r="F19" s="17">
        <f>C19/C49</f>
        <v>2.2041237113402063</v>
      </c>
    </row>
    <row r="20" spans="1:6" ht="12.75">
      <c r="A20" s="10" t="s">
        <v>17</v>
      </c>
      <c r="B20" s="26">
        <v>6415</v>
      </c>
      <c r="C20" s="11">
        <v>7471</v>
      </c>
      <c r="D20" s="9">
        <f t="shared" si="1"/>
        <v>116.46141855027278</v>
      </c>
      <c r="E20" s="9">
        <f>B20/B49</f>
        <v>2.0929853181076674</v>
      </c>
      <c r="F20" s="9">
        <f>C20/C49</f>
        <v>2.5673539518900346</v>
      </c>
    </row>
    <row r="21" spans="1:6" ht="12.75">
      <c r="A21" s="10" t="s">
        <v>18</v>
      </c>
      <c r="B21" s="26">
        <v>1836</v>
      </c>
      <c r="C21" s="11">
        <v>1732</v>
      </c>
      <c r="D21" s="9">
        <f t="shared" si="1"/>
        <v>94.33551198257081</v>
      </c>
      <c r="E21" s="9">
        <f>B21/B49</f>
        <v>0.599021207177814</v>
      </c>
      <c r="F21" s="9">
        <f>C21/C49</f>
        <v>0.5951890034364261</v>
      </c>
    </row>
    <row r="22" spans="1:6" ht="13.5" thickBot="1">
      <c r="A22" s="12" t="s">
        <v>19</v>
      </c>
      <c r="B22" s="27">
        <f>SUM(B23:B37)</f>
        <v>14692</v>
      </c>
      <c r="C22" s="27">
        <f>SUM(C23:C37)</f>
        <v>14479</v>
      </c>
      <c r="D22" s="14">
        <f t="shared" si="1"/>
        <v>98.55023141845902</v>
      </c>
      <c r="E22" s="14">
        <f>IF(B22&gt;0,B22/B49,0)</f>
        <v>4.79347471451876</v>
      </c>
      <c r="F22" s="38">
        <f>C22/C49</f>
        <v>4.975601374570447</v>
      </c>
    </row>
    <row r="23" spans="1:6" ht="13.5" thickTop="1">
      <c r="A23" s="10" t="s">
        <v>21</v>
      </c>
      <c r="B23" s="26">
        <v>130</v>
      </c>
      <c r="C23" s="41">
        <v>162</v>
      </c>
      <c r="D23" s="9">
        <f t="shared" si="1"/>
        <v>124.61538461538461</v>
      </c>
      <c r="E23" s="9">
        <f>B23/B49</f>
        <v>0.04241435562805873</v>
      </c>
      <c r="F23" s="17">
        <f>C23/C49</f>
        <v>0.05567010309278351</v>
      </c>
    </row>
    <row r="24" spans="1:6" ht="12.75">
      <c r="A24" s="10" t="s">
        <v>51</v>
      </c>
      <c r="B24" s="26"/>
      <c r="C24" s="53"/>
      <c r="D24" s="9"/>
      <c r="E24" s="9"/>
      <c r="F24" s="17"/>
    </row>
    <row r="25" spans="1:6" ht="12.75">
      <c r="A25" s="10" t="s">
        <v>53</v>
      </c>
      <c r="B25" s="26"/>
      <c r="C25" s="53"/>
      <c r="D25" s="9"/>
      <c r="E25" s="9"/>
      <c r="F25" s="17"/>
    </row>
    <row r="26" spans="1:6" ht="12.75">
      <c r="A26" s="10" t="s">
        <v>50</v>
      </c>
      <c r="B26" s="26">
        <v>-2452</v>
      </c>
      <c r="C26" s="53">
        <v>-1931</v>
      </c>
      <c r="D26" s="9">
        <f t="shared" si="1"/>
        <v>0</v>
      </c>
      <c r="E26" s="9"/>
      <c r="F26" s="17">
        <f>C26/C49</f>
        <v>-0.663573883161512</v>
      </c>
    </row>
    <row r="27" spans="1:6" ht="12.75">
      <c r="A27" s="10" t="s">
        <v>22</v>
      </c>
      <c r="B27" s="26">
        <v>7721</v>
      </c>
      <c r="C27" s="91">
        <v>7715</v>
      </c>
      <c r="D27" s="9">
        <f t="shared" si="1"/>
        <v>99.92228985882657</v>
      </c>
      <c r="E27" s="9">
        <f>B27/B49</f>
        <v>2.5190864600326264</v>
      </c>
      <c r="F27" s="9">
        <f>C27/C49</f>
        <v>2.6512027491408934</v>
      </c>
    </row>
    <row r="28" spans="1:6" ht="12.75">
      <c r="A28" s="10" t="s">
        <v>23</v>
      </c>
      <c r="B28" s="26">
        <v>400</v>
      </c>
      <c r="C28" s="11">
        <v>454</v>
      </c>
      <c r="D28" s="17">
        <f t="shared" si="1"/>
        <v>113.5</v>
      </c>
      <c r="E28" s="9">
        <f>B28/B49</f>
        <v>0.13050570962479607</v>
      </c>
      <c r="F28" s="9">
        <f>C28/C49</f>
        <v>0.15601374570446735</v>
      </c>
    </row>
    <row r="29" spans="1:6" ht="12.75">
      <c r="A29" s="10" t="s">
        <v>24</v>
      </c>
      <c r="B29" s="26">
        <v>632</v>
      </c>
      <c r="C29" s="11">
        <v>551</v>
      </c>
      <c r="D29" s="17">
        <f t="shared" si="1"/>
        <v>87.18354430379746</v>
      </c>
      <c r="E29" s="9">
        <f>B29/B49</f>
        <v>0.2061990212071778</v>
      </c>
      <c r="F29" s="9">
        <f>C29/C49</f>
        <v>0.18934707903780068</v>
      </c>
    </row>
    <row r="30" spans="1:6" ht="12.75">
      <c r="A30" s="10" t="s">
        <v>25</v>
      </c>
      <c r="B30" s="26">
        <v>810</v>
      </c>
      <c r="C30" s="92">
        <v>778</v>
      </c>
      <c r="D30" s="17">
        <f t="shared" si="1"/>
        <v>96.04938271604938</v>
      </c>
      <c r="E30" s="9">
        <f>B30/B49</f>
        <v>0.2642740619902121</v>
      </c>
      <c r="F30" s="9">
        <f>C30/C49</f>
        <v>0.26735395189003436</v>
      </c>
    </row>
    <row r="31" spans="1:6" ht="12.75">
      <c r="A31" s="10" t="s">
        <v>26</v>
      </c>
      <c r="B31" s="26">
        <v>1038</v>
      </c>
      <c r="C31" s="11">
        <v>1004</v>
      </c>
      <c r="D31" s="9">
        <f t="shared" si="1"/>
        <v>96.72447013487476</v>
      </c>
      <c r="E31" s="9">
        <f>B31/B49</f>
        <v>0.3386623164763458</v>
      </c>
      <c r="F31" s="9">
        <f>C31/C49</f>
        <v>0.3450171821305842</v>
      </c>
    </row>
    <row r="32" spans="1:6" ht="12.75">
      <c r="A32" s="10" t="s">
        <v>27</v>
      </c>
      <c r="B32" s="26">
        <v>1422</v>
      </c>
      <c r="C32" s="11">
        <v>1498</v>
      </c>
      <c r="D32" s="9">
        <f t="shared" si="1"/>
        <v>105.34458509142053</v>
      </c>
      <c r="E32" s="9">
        <f>B32/B49</f>
        <v>0.4639477977161501</v>
      </c>
      <c r="F32" s="9">
        <f>C32/C49</f>
        <v>0.5147766323024054</v>
      </c>
    </row>
    <row r="33" spans="1:6" ht="12.75">
      <c r="A33" s="10" t="s">
        <v>52</v>
      </c>
      <c r="B33" s="26">
        <v>79</v>
      </c>
      <c r="C33" s="11">
        <v>147</v>
      </c>
      <c r="D33" s="9">
        <f t="shared" si="1"/>
        <v>186.0759493670886</v>
      </c>
      <c r="E33" s="9">
        <f>B33/B49</f>
        <v>0.025774877650897227</v>
      </c>
      <c r="F33" s="9">
        <f>C33/C49</f>
        <v>0.050515463917525774</v>
      </c>
    </row>
    <row r="34" spans="1:6" ht="12.75">
      <c r="A34" s="10" t="s">
        <v>47</v>
      </c>
      <c r="B34" s="26">
        <v>845</v>
      </c>
      <c r="C34" s="11">
        <v>898</v>
      </c>
      <c r="D34" s="9">
        <f t="shared" si="1"/>
        <v>106.27218934911242</v>
      </c>
      <c r="E34" s="9">
        <f>B34/B49</f>
        <v>0.27569331158238175</v>
      </c>
      <c r="F34" s="9">
        <f>C34/C49</f>
        <v>0.30859106529209623</v>
      </c>
    </row>
    <row r="35" spans="1:6" ht="12.75">
      <c r="A35" s="10" t="s">
        <v>49</v>
      </c>
      <c r="B35" s="26">
        <v>1067</v>
      </c>
      <c r="C35" s="11">
        <v>962</v>
      </c>
      <c r="D35" s="9">
        <f t="shared" si="1"/>
        <v>90.1593252108716</v>
      </c>
      <c r="E35" s="9">
        <f>B35/B49</f>
        <v>0.34812398042414355</v>
      </c>
      <c r="F35" s="9">
        <f>C35/C49</f>
        <v>0.33058419243986253</v>
      </c>
    </row>
    <row r="36" spans="1:6" ht="12.75">
      <c r="A36" s="10" t="s">
        <v>28</v>
      </c>
      <c r="B36" s="26">
        <v>3000</v>
      </c>
      <c r="C36" s="11">
        <v>2241</v>
      </c>
      <c r="D36" s="9">
        <f t="shared" si="1"/>
        <v>74.7</v>
      </c>
      <c r="E36" s="9">
        <f>B36/B49</f>
        <v>0.9787928221859706</v>
      </c>
      <c r="F36" s="9">
        <f>C36/C49</f>
        <v>0.7701030927835052</v>
      </c>
    </row>
    <row r="37" spans="1:6" ht="12.75">
      <c r="A37" s="10" t="s">
        <v>29</v>
      </c>
      <c r="B37" s="26"/>
      <c r="C37" s="16"/>
      <c r="D37" s="9">
        <f t="shared" si="1"/>
        <v>0</v>
      </c>
      <c r="E37" s="9">
        <f>B37/B49</f>
        <v>0</v>
      </c>
      <c r="F37" s="9">
        <f>C37/C49</f>
        <v>0</v>
      </c>
    </row>
    <row r="38" spans="1:6" ht="13.5" thickBot="1">
      <c r="A38" s="19" t="s">
        <v>30</v>
      </c>
      <c r="B38" s="28">
        <f>B12+B16+B17+B18+B22</f>
        <v>76529</v>
      </c>
      <c r="C38" s="28">
        <f>C12+C16+C17+C18+C22</f>
        <v>80643</v>
      </c>
      <c r="D38" s="20">
        <f t="shared" si="1"/>
        <v>105.37573991558756</v>
      </c>
      <c r="E38" s="67">
        <f>B38/B49</f>
        <v>24.96867862969005</v>
      </c>
      <c r="F38" s="20">
        <f>C38/C49</f>
        <v>27.712371134020618</v>
      </c>
    </row>
    <row r="39" spans="1:6" ht="14.25" thickBot="1" thickTop="1">
      <c r="A39" s="37" t="s">
        <v>31</v>
      </c>
      <c r="B39" s="42">
        <v>4302</v>
      </c>
      <c r="C39" s="64">
        <v>3781</v>
      </c>
      <c r="D39" s="40">
        <f t="shared" si="1"/>
        <v>87.88935378893538</v>
      </c>
      <c r="E39" s="40">
        <f>B39/B49</f>
        <v>1.4035889070146819</v>
      </c>
      <c r="F39" s="40">
        <f>C39/C49</f>
        <v>1.2993127147766323</v>
      </c>
    </row>
    <row r="40" spans="1:6" ht="13.5" thickBot="1">
      <c r="A40" s="62" t="s">
        <v>32</v>
      </c>
      <c r="B40" s="45">
        <v>13846</v>
      </c>
      <c r="C40" s="63">
        <v>14268</v>
      </c>
      <c r="D40" s="50">
        <f t="shared" si="1"/>
        <v>103.04781164235158</v>
      </c>
      <c r="E40" s="52">
        <f>IF(B49&gt;0,B40/B49,0)</f>
        <v>4.517455138662316</v>
      </c>
      <c r="F40" s="52">
        <f>C40/C49</f>
        <v>4.903092783505155</v>
      </c>
    </row>
    <row r="41" spans="1:6" ht="14.25" thickBot="1" thickTop="1">
      <c r="A41" s="19" t="s">
        <v>33</v>
      </c>
      <c r="B41" s="28">
        <f>B38+B39+B40</f>
        <v>94677</v>
      </c>
      <c r="C41" s="45">
        <f>C38+C39+C40</f>
        <v>98692</v>
      </c>
      <c r="D41" s="50">
        <f t="shared" si="1"/>
        <v>104.24073428604623</v>
      </c>
      <c r="E41" s="17">
        <f>IF(B49&gt;0,B41/B49,0)</f>
        <v>30.889722675367047</v>
      </c>
      <c r="F41" s="21">
        <f>C41/C49</f>
        <v>33.914776632302406</v>
      </c>
    </row>
    <row r="42" spans="1:6" ht="13.5" thickTop="1">
      <c r="A42" s="46" t="s">
        <v>45</v>
      </c>
      <c r="B42" s="47"/>
      <c r="C42" s="48"/>
      <c r="D42" s="24"/>
      <c r="E42" s="24"/>
      <c r="F42" s="17"/>
    </row>
    <row r="43" spans="1:6" ht="13.5" thickBot="1">
      <c r="A43" s="37" t="s">
        <v>34</v>
      </c>
      <c r="B43" s="42">
        <f>B38+B39+B40</f>
        <v>94677</v>
      </c>
      <c r="C43" s="42">
        <f>C38+C39+C40</f>
        <v>98692</v>
      </c>
      <c r="D43" s="38">
        <f>IF(B43&gt;0,C43/B43*100,0)</f>
        <v>104.24073428604623</v>
      </c>
      <c r="E43" s="38">
        <f>B43/B49</f>
        <v>30.889722675367047</v>
      </c>
      <c r="F43" s="38">
        <f>C43/C49</f>
        <v>33.914776632302406</v>
      </c>
    </row>
    <row r="44" spans="1:6" ht="13.5" thickBot="1">
      <c r="A44" s="49" t="s">
        <v>35</v>
      </c>
      <c r="B44" s="45">
        <v>95857</v>
      </c>
      <c r="C44" s="45">
        <v>91009</v>
      </c>
      <c r="D44" s="50"/>
      <c r="E44" s="50"/>
      <c r="F44" s="52"/>
    </row>
    <row r="45" spans="1:6" ht="13.5" thickTop="1">
      <c r="A45" s="43" t="s">
        <v>36</v>
      </c>
      <c r="B45" s="36">
        <f>B44-B43</f>
        <v>1180</v>
      </c>
      <c r="C45" s="36">
        <f>C44-C43</f>
        <v>-7683</v>
      </c>
      <c r="D45" s="17"/>
      <c r="E45" s="17"/>
      <c r="F45" s="17"/>
    </row>
    <row r="46" spans="1:6" ht="12.75">
      <c r="A46" s="30" t="s">
        <v>59</v>
      </c>
      <c r="B46" s="35">
        <f>B43/B49</f>
        <v>30.889722675367047</v>
      </c>
      <c r="C46" s="35">
        <f>C43/C49</f>
        <v>33.914776632302406</v>
      </c>
      <c r="D46" s="17"/>
      <c r="E46" s="9"/>
      <c r="F46" s="9"/>
    </row>
    <row r="47" spans="1:6" ht="12.75">
      <c r="A47" s="30" t="s">
        <v>46</v>
      </c>
      <c r="B47" s="29">
        <v>31.27</v>
      </c>
      <c r="C47" s="33">
        <v>31.27</v>
      </c>
      <c r="D47" s="9"/>
      <c r="E47" s="9"/>
      <c r="F47" s="9"/>
    </row>
    <row r="48" spans="1:6" ht="12.75">
      <c r="A48" s="30" t="s">
        <v>37</v>
      </c>
      <c r="B48" s="26">
        <v>3605</v>
      </c>
      <c r="C48" s="32">
        <v>3622</v>
      </c>
      <c r="D48" s="9"/>
      <c r="E48" s="9"/>
      <c r="F48" s="9"/>
    </row>
    <row r="49" spans="1:6" ht="12.75">
      <c r="A49" s="30" t="s">
        <v>54</v>
      </c>
      <c r="B49" s="26">
        <f>B50+B51</f>
        <v>3065</v>
      </c>
      <c r="C49" s="26">
        <f>C50+C51</f>
        <v>2910</v>
      </c>
      <c r="D49" s="9"/>
      <c r="E49" s="9"/>
      <c r="F49" s="9"/>
    </row>
    <row r="50" spans="1:6" ht="12.75">
      <c r="A50" s="30" t="s">
        <v>38</v>
      </c>
      <c r="B50" s="26">
        <v>1920</v>
      </c>
      <c r="C50" s="39">
        <v>2043</v>
      </c>
      <c r="D50" s="9"/>
      <c r="E50" s="9"/>
      <c r="F50" s="9"/>
    </row>
    <row r="51" spans="1:6" ht="13.5" thickBot="1">
      <c r="A51" s="31" t="s">
        <v>39</v>
      </c>
      <c r="B51" s="27">
        <v>1145</v>
      </c>
      <c r="C51" s="23">
        <v>867</v>
      </c>
      <c r="D51" s="14"/>
      <c r="E51" s="14"/>
      <c r="F51" s="14"/>
    </row>
    <row r="52" spans="1:4" ht="15" thickTop="1">
      <c r="A52" s="54" t="s">
        <v>57</v>
      </c>
      <c r="B52" s="65">
        <v>122</v>
      </c>
      <c r="C52" s="65">
        <v>96</v>
      </c>
      <c r="D52" s="66"/>
    </row>
    <row r="53" ht="12.75">
      <c r="A53" s="54"/>
    </row>
  </sheetData>
  <sheetProtection/>
  <printOptions/>
  <pageMargins left="0.5905511811023623" right="0.3937007874015748" top="0" bottom="0.3937007874015748" header="0.5118110236220472" footer="0.5118110236220472"/>
  <pageSetup firstPageNumber="4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4"/>
  <sheetViews>
    <sheetView tabSelected="1" zoomScaleSheetLayoutView="100" zoomScalePageLayoutView="0" workbookViewId="0" topLeftCell="A1">
      <selection activeCell="J31" sqref="J31"/>
    </sheetView>
  </sheetViews>
  <sheetFormatPr defaultColWidth="9.00390625" defaultRowHeight="12.75"/>
  <cols>
    <col min="1" max="1" width="38.25390625" style="0" customWidth="1"/>
    <col min="3" max="3" width="10.00390625" style="0" customWidth="1"/>
    <col min="5" max="5" width="10.625" style="0" customWidth="1"/>
    <col min="6" max="6" width="12.25390625" style="0" customWidth="1"/>
  </cols>
  <sheetData>
    <row r="3" spans="1:6" ht="20.25">
      <c r="A3" s="1" t="s">
        <v>0</v>
      </c>
      <c r="B3" s="1"/>
      <c r="C3" s="1"/>
      <c r="D3" s="1"/>
      <c r="E3" s="1"/>
      <c r="F3" s="1"/>
    </row>
    <row r="4" ht="20.25">
      <c r="A4" s="2" t="s">
        <v>1</v>
      </c>
    </row>
    <row r="5" spans="1:6" ht="12.75">
      <c r="A5" s="22" t="s">
        <v>40</v>
      </c>
      <c r="B5" s="4"/>
      <c r="E5" s="4" t="s">
        <v>3</v>
      </c>
      <c r="F5" s="4" t="s">
        <v>58</v>
      </c>
    </row>
    <row r="6" ht="13.5" thickBot="1"/>
    <row r="7" spans="1:6" ht="13.5" thickTop="1">
      <c r="A7" s="82"/>
      <c r="B7" s="83" t="s">
        <v>41</v>
      </c>
      <c r="C7" s="83" t="s">
        <v>5</v>
      </c>
      <c r="D7" s="84" t="s">
        <v>6</v>
      </c>
      <c r="E7" s="85" t="s">
        <v>7</v>
      </c>
      <c r="F7" s="85" t="s">
        <v>5</v>
      </c>
    </row>
    <row r="8" spans="1:6" ht="15" thickBot="1">
      <c r="A8" s="86"/>
      <c r="B8" s="87" t="s">
        <v>42</v>
      </c>
      <c r="C8" s="88"/>
      <c r="D8" s="89"/>
      <c r="E8" s="90" t="s">
        <v>56</v>
      </c>
      <c r="F8" s="90" t="s">
        <v>56</v>
      </c>
    </row>
    <row r="9" spans="1:6" ht="14.25" thickBot="1" thickTop="1">
      <c r="A9" s="68" t="s">
        <v>43</v>
      </c>
      <c r="B9" s="59">
        <f>B10</f>
        <v>920</v>
      </c>
      <c r="C9" s="58">
        <f>C10</f>
        <v>782</v>
      </c>
      <c r="D9" s="7">
        <f aca="true" t="shared" si="0" ref="D9:D17">IF(B9&gt;0,C9/B9*100,0)</f>
        <v>85</v>
      </c>
      <c r="E9" s="7">
        <f>IF(B42&gt;0,B9/B42,0)</f>
        <v>0.34061458718992965</v>
      </c>
      <c r="F9" s="7">
        <f>IF(C42&gt;0,C9/C42,0)</f>
        <v>0.28613245517746067</v>
      </c>
    </row>
    <row r="10" spans="1:6" ht="13.5" thickTop="1">
      <c r="A10" s="68" t="s">
        <v>10</v>
      </c>
      <c r="B10" s="25">
        <v>920</v>
      </c>
      <c r="C10" s="55">
        <v>782</v>
      </c>
      <c r="D10" s="9">
        <f t="shared" si="0"/>
        <v>85</v>
      </c>
      <c r="E10" s="9">
        <f>IF(B42&gt;0,B10/B42,0)</f>
        <v>0.34061458718992965</v>
      </c>
      <c r="F10" s="9">
        <f>IF(C42&gt;0,C10/C42,0)</f>
        <v>0.28613245517746067</v>
      </c>
    </row>
    <row r="11" spans="1:6" ht="13.5" thickBot="1">
      <c r="A11" s="31" t="s">
        <v>13</v>
      </c>
      <c r="B11" s="27">
        <v>4880</v>
      </c>
      <c r="C11" s="23">
        <v>4858</v>
      </c>
      <c r="D11" s="9">
        <f t="shared" si="0"/>
        <v>99.54918032786885</v>
      </c>
      <c r="E11" s="14">
        <f>IF(B42&gt;0,B11/B42,0)</f>
        <v>1.8067382450944094</v>
      </c>
      <c r="F11" s="14">
        <f>IF(C42&gt;0,C11/C42,0)</f>
        <v>1.7775338455909258</v>
      </c>
    </row>
    <row r="12" spans="1:6" ht="14.25" thickBot="1" thickTop="1">
      <c r="A12" s="31" t="s">
        <v>14</v>
      </c>
      <c r="B12" s="27">
        <v>19500</v>
      </c>
      <c r="C12" s="23">
        <v>19900</v>
      </c>
      <c r="D12" s="7">
        <f t="shared" si="0"/>
        <v>102.05128205128204</v>
      </c>
      <c r="E12" s="7">
        <f>IF(B42&gt;0,B12/B42,0)</f>
        <v>7.219548315438726</v>
      </c>
      <c r="F12" s="7">
        <f>IF(C42&gt;0,C12/C42,0)</f>
        <v>7.281375777533846</v>
      </c>
    </row>
    <row r="13" spans="1:6" ht="14.25" thickBot="1" thickTop="1">
      <c r="A13" s="31" t="s">
        <v>15</v>
      </c>
      <c r="B13" s="27">
        <f>B14+B15+B16</f>
        <v>8196</v>
      </c>
      <c r="C13" s="23">
        <f>C14+C15+C16</f>
        <v>9827</v>
      </c>
      <c r="D13" s="7">
        <f t="shared" si="0"/>
        <v>119.89995119570523</v>
      </c>
      <c r="E13" s="7">
        <f>IF(B42&gt;0,B13/B42,0)</f>
        <v>3.0344316919659384</v>
      </c>
      <c r="F13" s="7">
        <f>IF(C42&gt;0,C13/C42,0)</f>
        <v>3.5956824002927186</v>
      </c>
    </row>
    <row r="14" spans="1:6" ht="13.5" thickTop="1">
      <c r="A14" s="30" t="s">
        <v>16</v>
      </c>
      <c r="B14" s="26">
        <v>1575</v>
      </c>
      <c r="C14" s="93">
        <v>2866</v>
      </c>
      <c r="D14" s="9">
        <f t="shared" si="0"/>
        <v>181.96825396825398</v>
      </c>
      <c r="E14" s="15">
        <f>IF(B42&gt;0,B14/B42,0)</f>
        <v>0.5831173639392817</v>
      </c>
      <c r="F14" s="15">
        <f>IF(C42&gt;0,C14/C42,0)</f>
        <v>1.048664471276985</v>
      </c>
    </row>
    <row r="15" spans="1:6" ht="12.75">
      <c r="A15" s="30" t="s">
        <v>17</v>
      </c>
      <c r="B15" s="26">
        <v>5321</v>
      </c>
      <c r="C15" s="32">
        <v>5562</v>
      </c>
      <c r="D15" s="9">
        <f t="shared" si="0"/>
        <v>104.52922383010713</v>
      </c>
      <c r="E15" s="9">
        <f>IF(B42&gt;0,B15/B42,0)</f>
        <v>1.9700111069974084</v>
      </c>
      <c r="F15" s="9">
        <f>IF(C42&gt;0,C15/C42,0)</f>
        <v>2.035126234906696</v>
      </c>
    </row>
    <row r="16" spans="1:6" ht="12.75">
      <c r="A16" s="30" t="s">
        <v>18</v>
      </c>
      <c r="B16" s="26">
        <v>1300</v>
      </c>
      <c r="C16" s="32">
        <v>1399</v>
      </c>
      <c r="D16" s="9">
        <f t="shared" si="0"/>
        <v>107.61538461538463</v>
      </c>
      <c r="E16" s="9">
        <f>IF(B42&gt;0,B16/B42,0)</f>
        <v>0.48130322102924844</v>
      </c>
      <c r="F16" s="9">
        <f>IF(C42&gt;0,C16/C42,0)</f>
        <v>0.5118916941090377</v>
      </c>
    </row>
    <row r="17" spans="1:6" ht="13.5" thickBot="1">
      <c r="A17" s="31" t="s">
        <v>19</v>
      </c>
      <c r="B17" s="27">
        <f>SUM(B18:B30)</f>
        <v>23713</v>
      </c>
      <c r="C17" s="23">
        <f>SUM(C18:C30)</f>
        <v>20402</v>
      </c>
      <c r="D17" s="14">
        <f t="shared" si="0"/>
        <v>86.03719478766921</v>
      </c>
      <c r="E17" s="14">
        <f>IF(B42&gt;0,B17/B42,0)</f>
        <v>8.779340984820436</v>
      </c>
      <c r="F17" s="14">
        <f>IF(C42&gt;0,C17/C42,0)</f>
        <v>7.465056714233443</v>
      </c>
    </row>
    <row r="18" spans="1:6" ht="13.5" thickTop="1">
      <c r="A18" s="30" t="s">
        <v>20</v>
      </c>
      <c r="B18" s="26"/>
      <c r="C18" s="32"/>
      <c r="D18" s="17"/>
      <c r="E18" s="18"/>
      <c r="F18" s="18"/>
    </row>
    <row r="19" spans="1:6" ht="12.75">
      <c r="A19" s="30" t="s">
        <v>21</v>
      </c>
      <c r="B19" s="26">
        <v>126</v>
      </c>
      <c r="C19" s="32">
        <v>163</v>
      </c>
      <c r="D19" s="17">
        <f aca="true" t="shared" si="1" ref="D19:D34">IF(B19&gt;0,C19/B19*100,0)</f>
        <v>129.36507936507937</v>
      </c>
      <c r="E19" s="9">
        <f>IF(B42&gt;0,B19/B42,0)</f>
        <v>0.04664938911514254</v>
      </c>
      <c r="F19" s="9">
        <f>IF(C42&gt;0,C19/C42,0)</f>
        <v>0.059641419685327476</v>
      </c>
    </row>
    <row r="20" spans="1:6" ht="12.75">
      <c r="A20" s="30" t="s">
        <v>22</v>
      </c>
      <c r="B20" s="26">
        <v>6130</v>
      </c>
      <c r="C20" s="32">
        <v>7415</v>
      </c>
      <c r="D20" s="17">
        <f t="shared" si="1"/>
        <v>120.96247960848288</v>
      </c>
      <c r="E20" s="9">
        <f>IF(B42&gt;0,B20/B42,0)</f>
        <v>2.269529803776379</v>
      </c>
      <c r="F20" s="9">
        <f>IF(C42&gt;0,C20/C42,0)</f>
        <v>2.7131357482619833</v>
      </c>
    </row>
    <row r="21" spans="1:6" ht="12.75">
      <c r="A21" s="30" t="s">
        <v>23</v>
      </c>
      <c r="B21" s="26">
        <v>2450</v>
      </c>
      <c r="C21" s="32">
        <v>1790</v>
      </c>
      <c r="D21" s="17">
        <f t="shared" si="1"/>
        <v>73.06122448979592</v>
      </c>
      <c r="E21" s="9">
        <f>IF(B42&gt;0,B21/B42,0)</f>
        <v>0.9070714550166605</v>
      </c>
      <c r="F21" s="9">
        <f>IF(C42&gt;0,C21/C42,0)</f>
        <v>0.654957921697768</v>
      </c>
    </row>
    <row r="22" spans="1:6" ht="12.75">
      <c r="A22" s="30" t="s">
        <v>24</v>
      </c>
      <c r="B22" s="26">
        <v>33</v>
      </c>
      <c r="C22" s="32">
        <v>6</v>
      </c>
      <c r="D22" s="9">
        <f t="shared" si="1"/>
        <v>18.181818181818183</v>
      </c>
      <c r="E22" s="9">
        <f>IF(B42&gt;0,B22/B43,0)</f>
        <v>0.01952662721893491</v>
      </c>
      <c r="F22" s="9">
        <f>IF(C42&gt;0,C22/C42,0)</f>
        <v>0.0021953896816684962</v>
      </c>
    </row>
    <row r="23" spans="1:6" ht="12.75">
      <c r="A23" s="30" t="s">
        <v>25</v>
      </c>
      <c r="B23" s="26">
        <v>5041</v>
      </c>
      <c r="C23" s="32">
        <v>3380</v>
      </c>
      <c r="D23" s="9">
        <f t="shared" si="1"/>
        <v>67.05018845467168</v>
      </c>
      <c r="E23" s="9">
        <f>IF(B42&gt;0,B23/B42,0)</f>
        <v>1.8663457978526472</v>
      </c>
      <c r="F23" s="9">
        <f>IF(C42&gt;0,C23/C42,0)</f>
        <v>1.2367361873399194</v>
      </c>
    </row>
    <row r="24" spans="1:6" ht="12.75">
      <c r="A24" s="30" t="s">
        <v>26</v>
      </c>
      <c r="B24" s="26">
        <v>1708</v>
      </c>
      <c r="C24" s="32">
        <v>1647</v>
      </c>
      <c r="D24" s="9">
        <f t="shared" si="1"/>
        <v>96.42857142857143</v>
      </c>
      <c r="E24" s="9">
        <f>IF(B42&gt;0,B24/B42,0)</f>
        <v>0.6323583857830433</v>
      </c>
      <c r="F24" s="9">
        <f>IF(C42&gt;0,C24/C42,0)</f>
        <v>0.6026344676180022</v>
      </c>
    </row>
    <row r="25" spans="1:6" ht="12.75">
      <c r="A25" s="30" t="s">
        <v>27</v>
      </c>
      <c r="B25" s="26"/>
      <c r="C25" s="32">
        <v>51</v>
      </c>
      <c r="D25" s="9"/>
      <c r="E25" s="9"/>
      <c r="F25" s="9"/>
    </row>
    <row r="26" spans="1:6" ht="12.75">
      <c r="A26" s="30" t="s">
        <v>48</v>
      </c>
      <c r="B26" s="26">
        <v>384</v>
      </c>
      <c r="C26" s="32">
        <v>400</v>
      </c>
      <c r="D26" s="9">
        <f t="shared" si="1"/>
        <v>104.16666666666667</v>
      </c>
      <c r="E26" s="9">
        <f>IF(B42&gt;0,B26/B42,0)</f>
        <v>0.14216956682710108</v>
      </c>
      <c r="F26" s="9">
        <f>IF(C42&gt;0,C26/C42,0)</f>
        <v>0.14635931211123307</v>
      </c>
    </row>
    <row r="27" spans="1:6" ht="12.75">
      <c r="A27" s="30" t="s">
        <v>47</v>
      </c>
      <c r="B27" s="26"/>
      <c r="C27" s="32"/>
      <c r="D27" s="9"/>
      <c r="E27" s="9"/>
      <c r="F27" s="9"/>
    </row>
    <row r="28" spans="1:6" ht="12.75">
      <c r="A28" s="30" t="s">
        <v>49</v>
      </c>
      <c r="B28" s="94">
        <v>4855</v>
      </c>
      <c r="C28" s="93">
        <v>2414</v>
      </c>
      <c r="D28" s="9">
        <f t="shared" si="1"/>
        <v>49.72193614830072</v>
      </c>
      <c r="E28" s="9">
        <f>IF(B42&gt;0,B28/B42,0)</f>
        <v>1.7974824139207701</v>
      </c>
      <c r="F28" s="9">
        <f>IF(C42&gt;0,C28/C42,0)</f>
        <v>0.8832784485912917</v>
      </c>
    </row>
    <row r="29" spans="1:6" ht="12.75">
      <c r="A29" s="30" t="s">
        <v>28</v>
      </c>
      <c r="B29" s="26">
        <v>2782</v>
      </c>
      <c r="C29" s="32">
        <v>2760</v>
      </c>
      <c r="D29" s="9">
        <f t="shared" si="1"/>
        <v>99.20920201294034</v>
      </c>
      <c r="E29" s="9">
        <f>IF(B42&gt;0,B29/B42,0)</f>
        <v>1.0299888930025916</v>
      </c>
      <c r="F29" s="9">
        <f>IF(C42&gt;0,C29/C42,0)</f>
        <v>1.0098792535675083</v>
      </c>
    </row>
    <row r="30" spans="1:6" ht="12.75">
      <c r="A30" s="30" t="s">
        <v>29</v>
      </c>
      <c r="B30" s="26">
        <v>204</v>
      </c>
      <c r="C30" s="32">
        <v>376</v>
      </c>
      <c r="D30" s="9">
        <f t="shared" si="1"/>
        <v>184.31372549019608</v>
      </c>
      <c r="E30" s="9">
        <f>IF(B42&gt;0,B30/B42,0)</f>
        <v>0.07552758237689744</v>
      </c>
      <c r="F30" s="9">
        <f>IF(C42&gt;0,C30/C42,0)</f>
        <v>0.1375777533845591</v>
      </c>
    </row>
    <row r="31" spans="1:6" ht="13.5" thickBot="1">
      <c r="A31" s="69" t="s">
        <v>30</v>
      </c>
      <c r="B31" s="28">
        <f>B9+B11+B12+B13+B17</f>
        <v>57209</v>
      </c>
      <c r="C31" s="56">
        <f>C9+C11+C12+C13+C17</f>
        <v>55769</v>
      </c>
      <c r="D31" s="20">
        <f t="shared" si="1"/>
        <v>97.4829135275918</v>
      </c>
      <c r="E31" s="20">
        <f>IF(B42&gt;0,B31/B42,0)</f>
        <v>21.18067382450944</v>
      </c>
      <c r="F31" s="20">
        <f>IF(C42&gt;0,C31/C42,0)</f>
        <v>20.405781192828393</v>
      </c>
    </row>
    <row r="32" spans="1:6" ht="14.25" thickBot="1" thickTop="1">
      <c r="A32" s="31" t="s">
        <v>31</v>
      </c>
      <c r="B32" s="27">
        <v>1918</v>
      </c>
      <c r="C32" s="23">
        <v>2689</v>
      </c>
      <c r="D32" s="7">
        <f t="shared" si="1"/>
        <v>140.19812304483835</v>
      </c>
      <c r="E32" s="7">
        <f>IF(B42&gt;0,B32/B42,0)</f>
        <v>0.7101073676416142</v>
      </c>
      <c r="F32" s="7">
        <f>IF(C42&gt;0,C32/C42,0)</f>
        <v>0.9839004756677644</v>
      </c>
    </row>
    <row r="33" spans="1:6" ht="14.25" thickBot="1" thickTop="1">
      <c r="A33" s="69" t="s">
        <v>32</v>
      </c>
      <c r="B33" s="28">
        <v>8739</v>
      </c>
      <c r="C33" s="56">
        <v>9646</v>
      </c>
      <c r="D33" s="7">
        <f t="shared" si="1"/>
        <v>110.37876187206774</v>
      </c>
      <c r="E33" s="7">
        <f>IF(B42&gt;0,B33/B42,0)</f>
        <v>3.2354683450573862</v>
      </c>
      <c r="F33" s="7">
        <f>IF(C42&gt;0,C33/C42,0)</f>
        <v>3.5294548115623856</v>
      </c>
    </row>
    <row r="34" spans="1:6" ht="14.25" thickBot="1" thickTop="1">
      <c r="A34" s="30" t="s">
        <v>33</v>
      </c>
      <c r="B34" s="28">
        <f>SUM(B31:B33)</f>
        <v>67866</v>
      </c>
      <c r="C34" s="56">
        <f>SUM(C31:C33)</f>
        <v>68104</v>
      </c>
      <c r="D34" s="21">
        <f t="shared" si="1"/>
        <v>100.35069106769221</v>
      </c>
      <c r="E34" s="21">
        <f>IF(B42&gt;0,B34/B42,0)</f>
        <v>25.12624953720844</v>
      </c>
      <c r="F34" s="21">
        <f>IF(C42&gt;0,C34/C42,0)</f>
        <v>24.919136480058544</v>
      </c>
    </row>
    <row r="35" spans="1:6" ht="13.5" thickTop="1">
      <c r="A35" s="30" t="s">
        <v>45</v>
      </c>
      <c r="B35" s="26"/>
      <c r="C35" s="32"/>
      <c r="D35" s="18"/>
      <c r="E35" s="18"/>
      <c r="F35" s="18">
        <f>IF(C42&gt;0,C35/C42,0)</f>
        <v>0</v>
      </c>
    </row>
    <row r="36" spans="1:6" ht="13.5" thickBot="1">
      <c r="A36" s="31" t="s">
        <v>34</v>
      </c>
      <c r="B36" s="27">
        <f>SUM(B34:B35)</f>
        <v>67866</v>
      </c>
      <c r="C36" s="23">
        <f>SUM(C34:C35)</f>
        <v>68104</v>
      </c>
      <c r="D36" s="14">
        <f>IF(B36&gt;0,C36/B36*100,0)</f>
        <v>100.35069106769221</v>
      </c>
      <c r="E36" s="14">
        <f>IF(B42&gt;0,B36/B42,0)</f>
        <v>25.12624953720844</v>
      </c>
      <c r="F36" s="14">
        <f>IF(C42&gt;0,C36/C42,0)</f>
        <v>24.919136480058544</v>
      </c>
    </row>
    <row r="37" spans="1:6" ht="13.5" thickTop="1">
      <c r="A37" s="30" t="s">
        <v>35</v>
      </c>
      <c r="B37" s="26">
        <v>69266</v>
      </c>
      <c r="C37" s="32">
        <v>69983</v>
      </c>
      <c r="D37" s="18"/>
      <c r="E37" s="9"/>
      <c r="F37" s="9"/>
    </row>
    <row r="38" spans="1:6" ht="12.75">
      <c r="A38" s="30" t="s">
        <v>36</v>
      </c>
      <c r="B38" s="26">
        <f>B37-B36</f>
        <v>1400</v>
      </c>
      <c r="C38" s="32">
        <f>C37-C36</f>
        <v>1879</v>
      </c>
      <c r="D38" s="9"/>
      <c r="E38" s="9"/>
      <c r="F38" s="9"/>
    </row>
    <row r="39" spans="1:6" ht="12.75">
      <c r="A39" s="70" t="s">
        <v>60</v>
      </c>
      <c r="B39" s="35">
        <f>B36/B42</f>
        <v>25.12624953720844</v>
      </c>
      <c r="C39" s="33">
        <f>C36/C42</f>
        <v>24.919136480058544</v>
      </c>
      <c r="D39" s="9"/>
      <c r="E39" s="9"/>
      <c r="F39" s="9"/>
    </row>
    <row r="40" spans="1:6" ht="13.5" thickBot="1">
      <c r="A40" s="71" t="s">
        <v>44</v>
      </c>
      <c r="B40" s="60">
        <f>B38/B42</f>
        <v>0.518326545723806</v>
      </c>
      <c r="C40" s="57">
        <f>C38/C42</f>
        <v>0.6875228686425173</v>
      </c>
      <c r="D40" s="38"/>
      <c r="E40" s="38"/>
      <c r="F40" s="38"/>
    </row>
    <row r="41" spans="1:6" ht="12.75">
      <c r="A41" s="43" t="s">
        <v>46</v>
      </c>
      <c r="B41" s="61">
        <v>25.64</v>
      </c>
      <c r="C41" s="73">
        <v>25.64</v>
      </c>
      <c r="D41" s="17"/>
      <c r="E41" s="17"/>
      <c r="F41" s="17"/>
    </row>
    <row r="42" spans="1:6" ht="12.75">
      <c r="A42" s="72" t="s">
        <v>55</v>
      </c>
      <c r="B42" s="26">
        <f>B43+B44</f>
        <v>2701</v>
      </c>
      <c r="C42" s="32">
        <f>C43+C44</f>
        <v>2733</v>
      </c>
      <c r="D42" s="9"/>
      <c r="E42" s="9"/>
      <c r="F42" s="9"/>
    </row>
    <row r="43" spans="1:6" ht="12.75">
      <c r="A43" s="30" t="s">
        <v>38</v>
      </c>
      <c r="B43" s="26">
        <v>1690</v>
      </c>
      <c r="C43" s="32">
        <v>1713</v>
      </c>
      <c r="D43" s="9"/>
      <c r="E43" s="9"/>
      <c r="F43" s="9"/>
    </row>
    <row r="44" spans="1:6" ht="13.5" thickBot="1">
      <c r="A44" s="31" t="s">
        <v>39</v>
      </c>
      <c r="B44" s="27">
        <v>1011</v>
      </c>
      <c r="C44" s="23">
        <v>1020</v>
      </c>
      <c r="D44" s="14"/>
      <c r="E44" s="14"/>
      <c r="F44" s="14"/>
    </row>
    <row r="45" ht="13.5" thickTop="1"/>
  </sheetData>
  <sheetProtection/>
  <printOptions horizontalCentered="1" verticalCentered="1"/>
  <pageMargins left="0.1968503937007874" right="0.1968503937007874" top="0.1968503937007874" bottom="1.5748031496062993" header="0.5118110236220472" footer="0.5118110236220472"/>
  <pageSetup firstPageNumber="5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Drahomíra Klempová</dc:creator>
  <cp:keywords/>
  <dc:description/>
  <cp:lastModifiedBy>Eva Muchová</cp:lastModifiedBy>
  <cp:lastPrinted>2011-03-23T08:14:11Z</cp:lastPrinted>
  <dcterms:created xsi:type="dcterms:W3CDTF">2000-04-17T06:22:17Z</dcterms:created>
  <dcterms:modified xsi:type="dcterms:W3CDTF">2011-04-04T05:54:57Z</dcterms:modified>
  <cp:category/>
  <cp:version/>
  <cp:contentType/>
  <cp:contentStatus/>
</cp:coreProperties>
</file>